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Medrano - Личное представление" guid="{16AB5A85-9E32-4760-9C7C-C472E54D5189}" mergeInterval="0" personalView="1" maximized="1" windowWidth="1378" windowHeight="714" activeSheetId="2"/>
    <customWorkbookView name="Чибисова - Личное представление" guid="{36218FDC-D91E-4014-BC51-4C3A814596BD}" mergeInterval="0" personalView="1" maximized="1" windowWidth="1675" windowHeight="789" activeSheetId="5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<sst xmlns="http://schemas.openxmlformats.org/spreadsheetml/2006/main" count="27135" uniqueCount="780">
  <si>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</si>
  <si>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</si>
  <si>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</si>
  <si>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</si>
  <si>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</si>
  <si>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</si>
  <si>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</si>
  <si>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</si>
  <si>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</si>
  <si>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</si>
  <si>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</si>
  <si>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</si>
  <si>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</si>
  <si>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</si>
  <si>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</si>
  <si>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</si>
  <si>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</si>
  <si>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</si>
  <si>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</si>
  <si>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</si>
  <si>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</si>
  <si>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</si>
  <si>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</si>
  <si>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</si>
  <si>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</si>
  <si>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</si>
  <si>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</si>
  <si>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</si>
  <si>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</si>
  <si>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</si>
  <si>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</si>
  <si>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</si>
  <si>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</si>
  <si>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</si>
  <si>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</si>
  <si>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</si>
  <si>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</si>
  <si>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</si>
  <si>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</si>
  <si>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</si>
  <si>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</si>
  <si>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</si>
  <si>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</si>
  <si>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</si>
  <si>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</si>
  <si>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</si>
  <si>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</si>
  <si>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</si>
  <si>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</si>
  <si>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</si>
  <si>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</si>
  <si>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</si>
  <si>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</si>
  <si>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</si>
  <si>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</si>
  <si>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</si>
  <si>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</si>
  <si>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</si>
  <si>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</si>
  <si>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</si>
  <si>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</si>
  <si>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</si>
  <si>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</si>
  <si>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</si>
  <si>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</si>
  <si>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</si>
  <si>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</si>
  <si>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</si>
  <si>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</si>
  <si>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</si>
  <si>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</si>
  <si>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</si>
  <si>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</si>
  <si>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</si>
  <si>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</si>
  <si>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</si>
  <si>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</si>
  <si>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</si>
  <si>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</si>
  <si>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</si>
  <si>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</si>
  <si>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</si>
  <si>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</si>
  <si>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</si>
  <si>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</si>
  <si>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</si>
  <si>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</si>
  <si>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</si>
  <si>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</si>
  <si>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</si>
  <si>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</si>
  <si>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</si>
  <si>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</si>
  <si>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</si>
  <si>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</si>
  <si>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</si>
  <si>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</si>
  <si>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</si>
  <si>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</si>
  <si>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</si>
  <si>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</si>
  <si>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</si>
  <si>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</si>
  <si>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</si>
  <si>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</si>
  <si>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</si>
  <si>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</si>
  <si>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</si>
  <si>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</si>
  <si>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</si>
  <si>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</si>
  <si>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</si>
  <si>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</si>
  <si>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</si>
  <si>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</si>
  <si>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</si>
  <si>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</si>
  <si>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</si>
  <si>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</si>
  <si>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</si>
  <si>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</si>
  <si>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</si>
  <si>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</si>
  <si>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</si>
  <si>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</si>
  <si>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</si>
  <si>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</si>
  <si>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</si>
  <si>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</si>
  <si>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</si>
  <si>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</si>
  <si>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</si>
  <si>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</si>
  <si>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</si>
  <si>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</si>
  <si>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</si>
  <si>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</si>
  <si>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</si>
  <si>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</si>
  <si>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</si>
  <si>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</si>
  <si>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</si>
  <si>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</si>
  <si>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</si>
  <si>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</si>
  <si>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</si>
  <si>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</si>
  <si>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</si>
  <si>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</si>
  <si>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</si>
  <si>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</si>
  <si>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</si>
  <si>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</si>
  <si>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</si>
  <si>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</si>
  <si>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</si>
  <si>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</si>
  <si>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</si>
  <si>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</si>
  <si>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</si>
  <si>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</si>
  <si>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</si>
  <si>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</si>
  <si>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</si>
  <si>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</si>
  <si>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</si>
  <si>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</si>
  <si>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</si>
  <si>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</si>
  <si>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</si>
  <si>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</si>
  <si>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</si>
  <si>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</si>
  <si>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</si>
  <si>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</si>
  <si>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</si>
  <si>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</si>
  <si>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</si>
  <si>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</si>
  <si>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</si>
  <si>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</si>
  <si>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</si>
  <si>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</si>
  <si>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</si>
  <si>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</si>
  <si>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</si>
  <si>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</si>
  <si>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</si>
  <si>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</si>
  <si>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</si>
  <si>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</si>
  <si>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</si>
  <si>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</si>
  <si>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</si>
  <si>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</si>
  <si>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</si>
  <si>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</si>
  <si>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</si>
  <si>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</si>
  <si>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</si>
  <si>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</si>
  <si>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</si>
  <si>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</si>
  <si>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</si>
  <si>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</si>
  <si>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</si>
  <si>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</si>
  <si>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</si>
  <si>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</si>
  <si>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</si>
  <si>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</si>
  <si>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</si>
  <si>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</si>
  <si>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</si>
  <si>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</si>
  <si>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</si>
  <si>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</si>
  <si>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</si>
  <si>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</si>
  <si>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</si>
  <si>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</si>
  <si>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</si>
  <si>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</si>
  <si>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</si>
  <si>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</si>
  <si>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</si>
  <si>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</si>
  <si>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</si>
  <si>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</si>
  <si>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</si>
  <si>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</si>
  <si>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</si>
  <si>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</si>
  <si>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</si>
  <si>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</si>
  <si>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</si>
  <si>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</si>
  <si>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</si>
  <si>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</si>
  <si>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</si>
  <si>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</si>
  <si>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</si>
  <si>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</si>
  <si>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</si>
  <si>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</si>
  <si>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</si>
  <si>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</si>
  <si>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</si>
  <si>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</si>
  <si>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</si>
  <si>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</si>
  <si>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</si>
  <si>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</si>
  <si>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</si>
  <si>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</si>
  <si>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</si>
  <si>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</si>
  <si>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</si>
  <si>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</si>
  <si>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</si>
  <si>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</si>
  <si>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</si>
  <si>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</si>
  <si>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</si>
  <si>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</si>
  <si>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</si>
  <si>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</si>
  <si>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</si>
  <si>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</si>
  <si>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</si>
  <si>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</si>
  <si>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</si>
  <si>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</si>
  <si>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</si>
  <si>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</si>
  <si>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</si>
  <si>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</si>
  <si>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</si>
  <si>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</si>
  <si>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</si>
  <si>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</si>
  <si>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</si>
  <si>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</si>
  <si>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</si>
  <si>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</si>
  <si>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</si>
  <si>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</si>
  <si>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</si>
  <si>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</si>
  <si>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</si>
  <si>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</si>
  <si>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</si>
  <si>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</si>
  <si>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</si>
  <si>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</si>
  <si>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</si>
  <si>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</si>
  <si>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</si>
  <si>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</si>
  <si>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</si>
  <si>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</si>
  <si>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</si>
  <si>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</si>
  <si>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</si>
  <si>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</si>
  <si>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</si>
  <si>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</si>
  <si>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</si>
  <si>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</si>
  <si>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</si>
  <si>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</si>
  <si>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</si>
  <si>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</si>
  <si>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</si>
  <si>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</si>
  <si>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</si>
  <si>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</si>
  <si>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</si>
  <si>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</si>
  <si>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</si>
  <si>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</si>
  <si>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</si>
  <si>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</si>
  <si>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</si>
  <si>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</si>
  <si>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</si>
  <si>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</si>
  <si>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</si>
  <si>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</si>
  <si>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</si>
  <si>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</si>
  <si>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</si>
  <si>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</si>
  <si>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</si>
  <si>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</si>
  <si>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</si>
  <si>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</si>
  <si>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</si>
  <si>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</si>
  <si>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</si>
  <si>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</si>
  <si>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</si>
  <si>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</si>
  <si>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</si>
  <si>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</si>
  <si>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</si>
  <si>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</si>
  <si>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</si>
  <si>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</si>
  <si>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</si>
  <si>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</si>
  <si>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</si>
  <si>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</si>
  <si>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</si>
  <si>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</si>
  <si>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</si>
  <si>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</si>
  <si>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</si>
  <si>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</si>
  <si>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</si>
  <si>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</si>
  <si>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</si>
  <si>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</si>
  <si>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</si>
  <si>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</si>
  <si>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</si>
  <si>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</si>
  <si>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</si>
  <si>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</si>
  <si>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</si>
  <si>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</si>
  <si>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</si>
  <si>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</si>
  <si>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</si>
  <si>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</si>
  <si>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</si>
  <si>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</si>
  <si>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</si>
  <si>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</si>
  <si>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</si>
  <si>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</si>
  <si>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</si>
  <si>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</si>
  <si>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</si>
  <si>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</si>
  <si>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</si>
  <si>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</si>
  <si>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</si>
  <si>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</si>
  <si>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</si>
  <si>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</si>
  <si>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</si>
  <si>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</si>
  <si>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</si>
  <si>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</si>
  <si>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</si>
  <si>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</si>
  <si>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</si>
  <si>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</si>
  <si>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</si>
  <si>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</si>
  <si>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</si>
  <si>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</si>
  <si>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</si>
  <si>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</si>
  <si>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</si>
  <si>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</si>
  <si>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</si>
  <si>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</si>
  <si>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</si>
  <si>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</si>
  <si>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</si>
  <si>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</si>
  <si>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</si>
  <si>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</si>
  <si>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</si>
  <si>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</si>
  <si>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</si>
  <si>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</si>
  <si>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</si>
  <si>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</si>
  <si>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</si>
  <si>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</si>
  <si>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</si>
  <si>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</si>
  <si>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</si>
  <si>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</si>
  <si>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</si>
  <si>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</si>
  <si>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</si>
  <si>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</si>
  <si>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</si>
  <si>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</si>
  <si>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</si>
  <si>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</si>
  <si>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</si>
  <si>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</si>
  <si>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</si>
  <si>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</si>
  <si>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</si>
  <si>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</si>
  <si>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</si>
  <si>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</si>
  <si>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</si>
  <si>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</si>
  <si>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</si>
  <si>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</si>
  <si>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</si>
  <si>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</si>
  <si>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</si>
  <si>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</si>
  <si>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</si>
  <si>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</si>
  <si>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</si>
  <si>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</si>
  <si>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</si>
  <si>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</si>
  <si>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</si>
  <si>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</si>
  <si>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</si>
  <si>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</si>
  <si>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</si>
  <si>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</si>
  <si>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</si>
  <si>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</si>
  <si>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</si>
  <si>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</si>
  <si>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</si>
  <si>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</si>
  <si>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</si>
  <si>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</si>
  <si>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</si>
  <si>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</si>
  <si>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</si>
  <si>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</si>
  <si>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</si>
  <si>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</si>
  <si>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</si>
  <si>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</si>
  <si>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</si>
  <si>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</si>
  <si>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</si>
  <si>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</si>
  <si>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</si>
  <si>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</si>
  <si>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</si>
  <si>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</si>
  <si>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</si>
  <si>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</si>
  <si>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</si>
  <si>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</si>
  <si>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</si>
  <si>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</si>
  <si>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</si>
  <si>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</si>
  <si>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</si>
  <si>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</si>
  <si>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</si>
  <si>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</si>
  <si>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</si>
  <si>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</si>
  <si>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</si>
  <si>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</si>
  <si>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</si>
  <si>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</si>
  <si>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</si>
  <si>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</si>
  <si>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</si>
  <si>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</si>
  <si>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</si>
  <si>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</si>
  <si>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</si>
  <si>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</si>
  <si>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</si>
  <si>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</si>
  <si>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</si>
  <si>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</si>
  <si>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</si>
  <si>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</si>
  <si>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</si>
  <si>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</si>
  <si>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</si>
  <si>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</si>
  <si>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</si>
  <si>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</si>
  <si>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</si>
  <si>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</si>
  <si>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</si>
  <si>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</si>
  <si>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</si>
  <si>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</si>
  <si>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</si>
  <si>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</si>
  <si>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</si>
  <si>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</si>
  <si>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</si>
  <si>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</si>
  <si>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</si>
  <si>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</si>
  <si>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</si>
  <si>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</si>
  <si>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</si>
  <si>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</si>
  <si>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</si>
  <si>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</si>
  <si>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</si>
  <si>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</si>
  <si>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</si>
  <si>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</si>
  <si>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</si>
  <si>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</si>
  <si>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</si>
  <si>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</si>
  <si>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</si>
  <si>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</si>
  <si>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</si>
  <si>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</si>
  <si>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</si>
  <si>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</si>
  <si>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</si>
  <si>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</si>
  <si>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</si>
  <si>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</si>
  <si>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</si>
  <si>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</si>
  <si>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</si>
  <si>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</si>
  <si>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</si>
  <si>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</si>
  <si>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</si>
  <si>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</si>
  <si>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</si>
  <si>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</si>
  <si>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</si>
  <si>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</si>
  <si>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</si>
  <si>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</si>
  <si>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</si>
  <si>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</si>
  <si>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</si>
  <si>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</si>
  <si>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</si>
  <si>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</si>
  <si>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</si>
  <si>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</si>
  <si>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</si>
  <si>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</si>
  <si>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</si>
  <si>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</si>
  <si>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</si>
  <si>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</si>
  <si>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</si>
  <si>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</si>
  <si>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</si>
  <si>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</si>
  <si>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</si>
  <si>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</si>
  <si>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</si>
  <si>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</si>
  <si>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</si>
  <si>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</si>
  <si>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</si>
  <si>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</si>
  <si>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</si>
  <si>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</si>
  <si>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</si>
  <si>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</si>
  <si>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</si>
  <si>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</si>
  <si>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</si>
  <si>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</si>
  <si>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</si>
  <si>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</si>
  <si>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</si>
  <si>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</si>
  <si>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</si>
  <si>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</si>
  <si>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</si>
  <si>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</si>
  <si>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</si>
  <si>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</si>
  <si>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</si>
  <si>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</si>
  <si>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</si>
  <si>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</si>
  <si>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</si>
  <si>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</si>
  <si>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</si>
  <si>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</si>
  <si>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</si>
  <si>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</si>
  <si>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</si>
  <si>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</si>
  <si>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</si>
  <si>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</si>
  <si>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</si>
  <si>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</si>
  <si>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</si>
  <si>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</si>
  <si>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</si>
  <si>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</si>
  <si>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</si>
  <si>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</si>
  <si>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</si>
  <si>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</si>
  <si>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</si>
  <si>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</si>
  <si>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</si>
  <si>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</si>
  <si>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</si>
  <si>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</si>
  <si>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</si>
  <si>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</si>
  <si>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</si>
  <si>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</si>
  <si>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</si>
  <si>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</si>
  <si>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</si>
  <si>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</si>
  <si>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</si>
  <si>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</si>
  <si>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</si>
  <si>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</si>
  <si>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</si>
  <si>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</si>
  <si>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</si>
  <si>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</si>
  <si>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</si>
  <si>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</si>
  <si>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</si>
  <si>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</si>
  <si>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</si>
  <si>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</si>
  <si>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</si>
  <si>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</si>
  <si>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</si>
  <si>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</si>
  <si>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</si>
  <si>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</si>
  <si>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</si>
  <si>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</si>
  <si>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</si>
  <si>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</si>
  <si>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</si>
  <si>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</si>
  <si>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</si>
  <si>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</si>
  <si>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</si>
  <si>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</si>
  <si>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</si>
  <si>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</si>
  <si>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</si>
  <si>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</si>
  <si>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</si>
  <si>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</si>
  <si>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</si>
  <si>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</si>
  <si>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</si>
  <si>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</si>
  <si>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</si>
  <si>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</si>
  <si>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</si>
  <si>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</si>
  <si>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</si>
  <si>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</si>
  <si>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</si>
  <si>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</si>
  <si>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</si>
  <si>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</si>
  <si>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</si>
  <si>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</si>
  <si>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</si>
  <si>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</si>
  <si>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</si>
  <si>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</si>
  <si>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</si>
  <si>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</si>
  <si>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</si>
  <si>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</si>
  <si>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</si>
  <si>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</si>
  <si>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</si>
  <si>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</si>
  <si>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</si>
  <si>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</si>
  <si>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</si>
  <si>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</si>
  <si>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</si>
  <si>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</si>
  <si>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</si>
  <si>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</si>
  <si>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</si>
  <si>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</si>
  <si>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</si>
  <si>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>апрель, октябрь</t>
  </si>
  <si>
    <t xml:space="preserve"> сентябрь</t>
  </si>
  <si>
    <t xml:space="preserve"> февраль</t>
  </si>
  <si>
    <t xml:space="preserve"> март</t>
  </si>
  <si>
    <t xml:space="preserve"> июль</t>
  </si>
  <si>
    <t>июль, сентябрь</t>
  </si>
  <si>
    <t>дек, ноя, окт, фев, янв</t>
  </si>
  <si>
    <t>дек, мар, ноя, окт, фев</t>
  </si>
  <si>
    <t>июнь, сентябрь</t>
  </si>
  <si>
    <t>№ 2 по ул. Гагарина за 2016 год</t>
  </si>
  <si>
    <t>фев, мар, апр</t>
  </si>
  <si>
    <t xml:space="preserve"> январь</t>
  </si>
  <si>
    <t>апрель, июль</t>
  </si>
  <si>
    <t>мар, апр, июн, окт</t>
  </si>
  <si>
    <t>2,7 | 2</t>
  </si>
  <si>
    <t>4,25 | 4</t>
  </si>
  <si>
    <t>апр, мар, сен</t>
  </si>
  <si>
    <t>1,6 | 22</t>
  </si>
  <si>
    <t>0,5 | 2</t>
  </si>
  <si>
    <t>1,1 | 1</t>
  </si>
  <si>
    <t>60 | 2</t>
  </si>
  <si>
    <t>апрель, сентябрь</t>
  </si>
  <si>
    <t>1,25 | 1</t>
  </si>
  <si>
    <t>2,2 | 2</t>
  </si>
  <si>
    <t>сентябрь, февраль</t>
  </si>
  <si>
    <t>29,9 | 114</t>
  </si>
  <si>
    <t>29,9 | 24</t>
  </si>
  <si>
    <t>3,9 | 1</t>
  </si>
  <si>
    <t>29,7 | 4</t>
  </si>
  <si>
    <t>1 | 2</t>
  </si>
  <si>
    <t>февраль, январь</t>
  </si>
  <si>
    <t>169,4 | 18</t>
  </si>
  <si>
    <t>169,4 | 15</t>
  </si>
  <si>
    <t>0,847 | 1</t>
  </si>
  <si>
    <t>42,35 | 21</t>
  </si>
  <si>
    <t>42,35 | 5</t>
  </si>
  <si>
    <t>ноябрь, январь</t>
  </si>
  <si>
    <t>42,35 | 7</t>
  </si>
  <si>
    <t>дек, мар, ноя, окт</t>
  </si>
  <si>
    <t>169,4 | 22</t>
  </si>
  <si>
    <t>3,4 | 10</t>
  </si>
  <si>
    <t>169,4 | 28</t>
  </si>
  <si>
    <t>3,4 | 11</t>
  </si>
  <si>
    <t>816,6 | 2</t>
  </si>
  <si>
    <t>816,6 | 27</t>
  </si>
  <si>
    <t>8,166 |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</si>
</sst>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8" formatCode="#,##0.00&quot;р.&quot;"/>
    <numFmt numFmtId="169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8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8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8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8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8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8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8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40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7" t="s">
        <v>103</v>
      </c>
      <c r="B1" s="127"/>
      <c r="C1" s="127"/>
      <c r="D1" s="127"/>
      <c r="E1" s="127"/>
    </row>
    <row r="2" spans="1:5" x14ac:dyDescent="0.25">
      <c r="A2" s="129" t="s">
        <v>104</v>
      </c>
      <c r="B2" s="129"/>
      <c r="C2" s="129"/>
      <c r="D2" s="129"/>
      <c r="E2" s="129"/>
    </row>
    <row r="3" spans="1:5" x14ac:dyDescent="0.25">
      <c r="A3" s="129" t="s">
        <v>743</v>
      </c>
      <c r="B3" s="129"/>
      <c r="C3" s="129"/>
      <c r="D3" s="129"/>
      <c r="E3" s="129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42873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13879.55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128352.65000000001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130634.06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130634.06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130634.06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11598.14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166061.04</v>
      </c>
      <c r="G28" s="18">
        <f>и_ср_начисл-и_ср_стоимость_факт</f>
        <v>-37708.39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20119.400000000001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35398.869999999995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131.28749572147547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235185.89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224565.8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23993.919999999998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310687.92000000004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310687.92000000004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633.73164777245665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13544.5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13267.349999999999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1299.51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13544.5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13544.5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218.57344362891098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40501.31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36901.35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7715.08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42508.210000000006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42508.210000000006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834.49575729100684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19757.620000000003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18975.349999999999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2390.36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19757.620000000003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19757.620000000003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30" t="s">
        <v>283</v>
      </c>
      <c r="B86" s="130"/>
      <c r="C86" s="130"/>
      <c r="D86" s="130"/>
      <c r="E86" s="130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30" t="s">
        <v>289</v>
      </c>
      <c r="B91" s="130"/>
      <c r="C91" s="130"/>
      <c r="D91" s="130"/>
      <c r="E91" s="130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1"/>
    </customSheetView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  <mergeCell ref="A1:E1"/>
    <mergeCell ref="A26:E26"/>
    <mergeCell ref="A29:E29"/>
    <mergeCell ref="D27:E27"/>
    <mergeCell ref="A2:E2"/>
    <mergeCell ref="A3:E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topLeftCell="A2" zoomScale="90" zoomScaleNormal="90" workbookViewId="0">
      <selection activeCell="B408" sqref="B408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743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13459.13027461751</v>
      </c>
      <c r="F6" s="40"/>
      <c r="I6" s="27">
        <f>E6/1.18</f>
        <v>11406.04260560806</v>
      </c>
      <c r="J6" s="29">
        <f>[1]сумма!$Q$6</f>
        <v>12959.079134999998</v>
      </c>
      <c r="K6" s="29">
        <f>J6-I6</f>
        <v>1553.0365293919385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181.64920000000001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0.125</v>
      </c>
      <c r="E8" s="48">
        <v>181.64920000000001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354.59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1.6146</v>
      </c>
      <c r="E25" s="48">
        <v>354.59</v>
      </c>
      <c r="F25" s="49" t="s">
        <v>734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932.53039999999999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0.624</v>
      </c>
      <c r="E43" s="48">
        <v>932.53039999999999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11333.891274617512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>
        <v>15</v>
      </c>
      <c r="E92" s="35">
        <v>1225.4964576000002</v>
      </c>
      <c r="F92" s="33" t="s">
        <v>736</v>
      </c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>
        <v>12</v>
      </c>
      <c r="E96" s="35">
        <v>10108.394817017512</v>
      </c>
      <c r="F96" s="33" t="s">
        <v>738</v>
      </c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354.5428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1.6146</v>
      </c>
      <c r="E101" s="35">
        <v>354.5428</v>
      </c>
      <c r="F101" s="33" t="s">
        <v>734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40.745399999999997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2.9899999999999999E-2</v>
      </c>
      <c r="E106" s="56">
        <v>40.745399999999997</v>
      </c>
      <c r="F106" s="49" t="s">
        <v>737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261.18119999999999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8.9700000000000002E-2</v>
      </c>
      <c r="E120" s="56">
        <v>261.18119999999999</v>
      </c>
      <c r="F120" s="49" t="s">
        <v>744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18146.568535923998</v>
      </c>
      <c r="F197" s="75"/>
      <c r="I197" s="27">
        <f>E197/1.18</f>
        <v>15378.447911799998</v>
      </c>
      <c r="J197" s="29">
        <f>[1]сумма!$Q$11</f>
        <v>31082.599499999997</v>
      </c>
      <c r="K197" s="29">
        <f>J197-I197</f>
        <v>15704.151588199999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18146.568535923998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0.35879999999999995</v>
      </c>
      <c r="E199" s="35">
        <v>1890.5605999999998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2.5080000000000005</v>
      </c>
      <c r="E200" s="35">
        <v>5289.3263999999981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1.52</v>
      </c>
      <c r="E210" s="35">
        <v>2662.6936000000001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13.391999999999999</v>
      </c>
      <c r="E211" s="35">
        <v>7764.4211359239989</v>
      </c>
      <c r="F211" s="49" t="s">
        <v>732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2</v>
      </c>
      <c r="E215" s="35">
        <v>539.56679999999994</v>
      </c>
      <c r="F215" s="49" t="s">
        <v>735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5876.5416000000005</v>
      </c>
      <c r="F232" s="33"/>
      <c r="I232" s="27">
        <f>E232/1.18</f>
        <v>4980.1200000000008</v>
      </c>
      <c r="J232" s="29">
        <f>[1]сумма!$M$13</f>
        <v>4000.8600000000006</v>
      </c>
      <c r="K232" s="29">
        <f>J232-I232</f>
        <v>-979.26000000000022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/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>
        <v>5876.5416000000005</v>
      </c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>
        <v>22.5</v>
      </c>
      <c r="E262" s="35">
        <v>5876.5416000000005</v>
      </c>
      <c r="F262" s="33" t="s">
        <v>745</v>
      </c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7114.7857283613894</v>
      </c>
      <c r="F266" s="75"/>
      <c r="I266" s="27">
        <f>E266/1.18</f>
        <v>6029.4794308147375</v>
      </c>
      <c r="J266" s="29">
        <f>[1]сумма!$Q$15</f>
        <v>14033.079052204816</v>
      </c>
      <c r="K266" s="29">
        <f>J266-I266</f>
        <v>8003.599621390078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7114.7857283613894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0.46329999999999999</v>
      </c>
      <c r="E268" s="35">
        <v>2147.1751999999997</v>
      </c>
      <c r="F268" s="33" t="s">
        <v>746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0.02</v>
      </c>
      <c r="E269" s="35">
        <v>337.71599999999995</v>
      </c>
      <c r="F269" s="33" t="s">
        <v>746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364.01819999999992</v>
      </c>
      <c r="F278" s="33" t="s">
        <v>738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>
        <v>2</v>
      </c>
      <c r="E296" s="35">
        <v>919.55819459442239</v>
      </c>
      <c r="F296" s="33" t="s">
        <v>745</v>
      </c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>
        <v>2</v>
      </c>
      <c r="E313" s="35">
        <v>1512.9037454545455</v>
      </c>
      <c r="F313" s="33" t="s">
        <v>745</v>
      </c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</v>
      </c>
      <c r="E319" s="35">
        <v>575.58039999999994</v>
      </c>
      <c r="F319" s="33" t="s">
        <v>745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>
        <v>2</v>
      </c>
      <c r="E331" s="35">
        <v>652.54965454545447</v>
      </c>
      <c r="F331" s="33" t="s">
        <v>745</v>
      </c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6</v>
      </c>
      <c r="E335" s="35">
        <v>605.2843337669683</v>
      </c>
      <c r="F335" s="33" t="s">
        <v>747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15121.582</v>
      </c>
      <c r="F338" s="75"/>
      <c r="I338" s="27">
        <f>E338/1.18</f>
        <v>12814.900000000001</v>
      </c>
      <c r="J338" s="29">
        <f>[1]сумма!$Q$17</f>
        <v>27117.06</v>
      </c>
      <c r="K338" s="29">
        <f>J338-I338</f>
        <v>14302.16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15121.582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748</v>
      </c>
      <c r="E340" s="84">
        <v>34.338000000000001</v>
      </c>
      <c r="F340" s="49" t="s">
        <v>742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749</v>
      </c>
      <c r="E342" s="48">
        <v>133.31640000000002</v>
      </c>
      <c r="F342" s="49" t="s">
        <v>750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751</v>
      </c>
      <c r="E343" s="84">
        <v>177.8614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752</v>
      </c>
      <c r="E344" s="84">
        <v>6.3011999999999997</v>
      </c>
      <c r="F344" s="49" t="s">
        <v>742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753</v>
      </c>
      <c r="E345" s="84">
        <v>3.4338000000000002</v>
      </c>
      <c r="F345" s="49" t="s">
        <v>735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754</v>
      </c>
      <c r="E346" s="48">
        <v>508.22599999999994</v>
      </c>
      <c r="F346" s="49" t="s">
        <v>755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756</v>
      </c>
      <c r="E347" s="48">
        <v>5.0621999999999998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 t="s">
        <v>757</v>
      </c>
      <c r="E348" s="84">
        <v>16.5672</v>
      </c>
      <c r="F348" s="49" t="s">
        <v>758</v>
      </c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759</v>
      </c>
      <c r="E349" s="48">
        <v>9330.8027999999995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760</v>
      </c>
      <c r="E351" s="48">
        <v>4508.1900000000005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761</v>
      </c>
      <c r="E353" s="84">
        <v>54.220999999999989</v>
      </c>
      <c r="F353" s="49" t="s">
        <v>735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762</v>
      </c>
      <c r="E354" s="48">
        <v>343.26199999999994</v>
      </c>
      <c r="F354" s="49" t="s">
        <v>750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35382.818139321113</v>
      </c>
      <c r="F355" s="75"/>
      <c r="I355" s="27">
        <f>E355/1.18</f>
        <v>29985.439101119588</v>
      </c>
      <c r="J355" s="29">
        <f>[1]сумма!$Q$19</f>
        <v>27334.060541112922</v>
      </c>
      <c r="K355" s="29">
        <f>J355-I355</f>
        <v>-2651.3785600066658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19897.962400000004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763</v>
      </c>
      <c r="E357" s="89">
        <v>66.540199999999999</v>
      </c>
      <c r="F357" s="49" t="s">
        <v>764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765</v>
      </c>
      <c r="E358" s="89">
        <v>2068.5636</v>
      </c>
      <c r="F358" s="49" t="s">
        <v>740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766</v>
      </c>
      <c r="E359" s="89">
        <v>7531.8456000000006</v>
      </c>
      <c r="F359" s="49" t="s">
        <v>740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767</v>
      </c>
      <c r="E360" s="89">
        <v>252.66159999999999</v>
      </c>
      <c r="F360" s="49" t="s">
        <v>737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768</v>
      </c>
      <c r="E361" s="89">
        <v>548.47579999999994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769</v>
      </c>
      <c r="E362" s="89">
        <v>1799.1341999999995</v>
      </c>
      <c r="F362" s="49" t="s">
        <v>770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771</v>
      </c>
      <c r="E364" s="89">
        <v>6061.3768000000009</v>
      </c>
      <c r="F364" s="49" t="s">
        <v>772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773</v>
      </c>
      <c r="E365" s="89">
        <v>1432.8386</v>
      </c>
      <c r="F365" s="49" t="s">
        <v>718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774</v>
      </c>
      <c r="E371" s="89">
        <v>136.52599999999998</v>
      </c>
      <c r="F371" s="49" t="s">
        <v>741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15484.85573932111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775</v>
      </c>
      <c r="E375" s="93">
        <v>1790.06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 t="s">
        <v>776</v>
      </c>
      <c r="E376" s="93">
        <v>26.726999999999997</v>
      </c>
      <c r="F376" s="49" t="s">
        <v>718</v>
      </c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777</v>
      </c>
      <c r="E380" s="95">
        <v>5418.7133999999987</v>
      </c>
      <c r="F380" s="49" t="s">
        <v>755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 t="s">
        <v>778</v>
      </c>
      <c r="E381" s="95">
        <v>7992.6709999999994</v>
      </c>
      <c r="F381" s="49" t="s">
        <v>718</v>
      </c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779</v>
      </c>
      <c r="E382" s="95">
        <v>249.17953932111033</v>
      </c>
      <c r="F382" s="49" t="s">
        <v>739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779</v>
      </c>
      <c r="E383" s="95">
        <v>7.5047999999999986</v>
      </c>
      <c r="F383" s="49" t="s">
        <v>739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6922.9419999999991</v>
      </c>
      <c r="F386" s="75"/>
      <c r="I386" s="27">
        <f>E386/1.18</f>
        <v>5866.9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6922.9419999999991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6190.5041999999994</v>
      </c>
      <c r="F388" s="75"/>
      <c r="I388" s="27">
        <f>E388/1.18</f>
        <v>5246.19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6190.5041999999994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57846.087025739362</v>
      </c>
      <c r="F390" s="75"/>
      <c r="I390" s="27">
        <f>E390/1.18</f>
        <v>49022.107648931662</v>
      </c>
      <c r="J390" s="27">
        <f>SUM(I6:I390)</f>
        <v>140729.62669827405</v>
      </c>
      <c r="K390" s="27">
        <f>J390*1.01330668353499*1.18</f>
        <v>168270.6801395994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57846.087025739362</v>
      </c>
      <c r="F391" s="49" t="s">
        <v>731</v>
      </c>
      <c r="I391" s="27">
        <f>E6+E197+E232+E266+E338+E355+E386+E388+E390</f>
        <v>166060.95950396336</v>
      </c>
      <c r="J391" s="27">
        <f>I391-K391</f>
        <v>-173102.81673475838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1"/>
    </customSheetView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2017-05-18T02:48:53Z</dcterms:modified>
</cp:coreProperties>
</file>